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1080" yWindow="1380" windowWidth="19095" windowHeight="6510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22" i="1"/>
  <c r="L22"/>
  <c r="K22"/>
  <c r="J22"/>
  <c r="N22" s="1"/>
  <c r="I22"/>
  <c r="H22"/>
  <c r="M20"/>
  <c r="L20"/>
  <c r="K20"/>
  <c r="J20"/>
  <c r="I20"/>
  <c r="H20"/>
  <c r="N20" s="1"/>
  <c r="M19"/>
  <c r="L19"/>
  <c r="K19"/>
  <c r="J19"/>
  <c r="I19"/>
  <c r="H19"/>
  <c r="N19" s="1"/>
  <c r="M15"/>
  <c r="L15"/>
  <c r="K15"/>
  <c r="K23" s="1"/>
  <c r="J15"/>
  <c r="N15" s="1"/>
  <c r="I15"/>
  <c r="H15"/>
  <c r="M12"/>
  <c r="L12"/>
  <c r="K12"/>
  <c r="J12"/>
  <c r="N12" s="1"/>
  <c r="I12"/>
  <c r="H12"/>
  <c r="M9"/>
  <c r="L9"/>
  <c r="K9"/>
  <c r="J9"/>
  <c r="I9"/>
  <c r="H9"/>
  <c r="N9" s="1"/>
  <c r="M6"/>
  <c r="M23" s="1"/>
  <c r="L6"/>
  <c r="L23" s="1"/>
  <c r="K6"/>
  <c r="J6"/>
  <c r="I6"/>
  <c r="I23" s="1"/>
  <c r="H6"/>
  <c r="H23" s="1"/>
  <c r="J23" l="1"/>
  <c r="N6"/>
  <c r="N23" s="1"/>
</calcChain>
</file>

<file path=xl/sharedStrings.xml><?xml version="1.0" encoding="utf-8"?>
<sst xmlns="http://schemas.openxmlformats.org/spreadsheetml/2006/main" count="65" uniqueCount="62">
  <si>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</si>
  <si>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</si>
  <si>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</si>
  <si>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</si>
  <si>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</si>
  <si>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</si>
  <si>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</si>
  <si>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</si>
  <si>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</si>
  <si>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</si>
  <si>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</si>
  <si>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</si>
  <si>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</si>
  <si>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</si>
  <si>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Агеева 1а</t>
  </si>
  <si>
    <t>Дата изменения:</t>
  </si>
  <si>
    <t>21.03.2022</t>
  </si>
  <si>
    <t>Общая площадь, кв.м: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</si>
  <si>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</si>
  <si>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</si>
  <si>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</si>
  <si>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</si>
  <si>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1.9.1.20</t>
  </si>
  <si>
    <t>Смена замков врезных</t>
  </si>
  <si>
    <t>100 замков</t>
  </si>
  <si>
    <t>2.2</t>
  </si>
  <si>
    <t>Системы холодного и горячего водоснабжения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</si>
  <si>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</si>
  <si>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</si>
  <si>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</si>
  <si>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</si>
  <si>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100 шт.</t>
  </si>
  <si>
    <t>2.3</t>
  </si>
  <si>
    <t>Система водоотведения</t>
  </si>
  <si>
    <t>2.3.10</t>
  </si>
  <si>
    <t>Прокладка внутренних трубопроводов канализации из полипропиленовых труб</t>
  </si>
  <si>
    <t>2.3.10.2</t>
  </si>
  <si>
    <t>Прокладка внутренних трубопроводов канализации из полипропиленовых труб диаметром 110 мм</t>
  </si>
  <si>
    <t>100 м трубопровода</t>
  </si>
  <si>
    <t>2.5</t>
  </si>
  <si>
    <t>Внутридомовое электро-, радио- и телеоборудование</t>
  </si>
  <si>
    <t>2.5.7</t>
  </si>
  <si>
    <t>Ремонт,  замена  осветительных установок  помещений   общего  пользования</t>
  </si>
  <si>
    <t>2.5.7.10</t>
  </si>
  <si>
    <t>Замена лампы на светодиодную</t>
  </si>
  <si>
    <t>1 лампа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</si>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</sst>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3"/>
  <sheetViews>
    <sheetView tabSelected="1" workbookViewId="0">
      <pane ySplit="1" topLeftCell="A2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0.02</v>
      </c>
      <c r="G6" s="24">
        <v>1</v>
      </c>
      <c r="H6" s="25">
        <f>F6 * G6 * 17710.3008</f>
        <v>354.20601600000003</v>
      </c>
      <c r="I6" s="25">
        <f>F6 * G6 * 53304.183019</f>
        <v>1066.0836603799999</v>
      </c>
      <c r="J6" s="25">
        <f>F6 * G6 * 0</f>
        <v>0</v>
      </c>
      <c r="K6" s="25">
        <f>F6 * G6 * 16860.2063619999</f>
        <v>337.204127239998</v>
      </c>
      <c r="L6" s="25">
        <f>F6 * G6 * 9644.467161</f>
        <v>192.88934322</v>
      </c>
      <c r="M6" s="25">
        <f>F6 * G6 * 3542.06016</f>
        <v>70.841203199999995</v>
      </c>
      <c r="N6" s="26">
        <f>SUM(H6:M6)</f>
        <v>2021.2243500399977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25.5">
      <c r="B9" s="20">
        <v>2</v>
      </c>
      <c r="C9" s="21" t="s">
        <v>29</v>
      </c>
      <c r="D9" s="22" t="s">
        <v>30</v>
      </c>
      <c r="E9" s="22" t="s">
        <v>31</v>
      </c>
      <c r="F9" s="23">
        <v>0.01</v>
      </c>
      <c r="G9" s="24">
        <v>1</v>
      </c>
      <c r="H9" s="25">
        <f>F9 * G9 * 20853.288</f>
        <v>208.53288000000001</v>
      </c>
      <c r="I9" s="25">
        <f>F9 * G9 * 14281.888527</f>
        <v>142.81888526999998</v>
      </c>
      <c r="J9" s="25">
        <f>F9 * G9 * 0</f>
        <v>0</v>
      </c>
      <c r="K9" s="25">
        <f>F9 * G9 * 19852.330176</f>
        <v>198.52330176000001</v>
      </c>
      <c r="L9" s="25">
        <f>F9 * G9 * 6241.186334</f>
        <v>62.411863340000004</v>
      </c>
      <c r="M9" s="25">
        <f>F9 * G9 * 4170.6576</f>
        <v>41.706575999999998</v>
      </c>
      <c r="N9" s="26">
        <f>SUM(H9:M9)</f>
        <v>653.99350636999998</v>
      </c>
    </row>
    <row r="10" spans="1:14" s="14" customFormat="1" ht="15">
      <c r="B10" s="15"/>
      <c r="C10" s="16" t="s">
        <v>32</v>
      </c>
      <c r="D10" s="33" t="s">
        <v>33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s="17" customFormat="1" ht="12.75">
      <c r="B11" s="18"/>
      <c r="C11" s="19" t="s">
        <v>34</v>
      </c>
      <c r="D11" s="34" t="s">
        <v>35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25.5">
      <c r="B12" s="20">
        <v>3</v>
      </c>
      <c r="C12" s="21" t="s">
        <v>36</v>
      </c>
      <c r="D12" s="22" t="s">
        <v>37</v>
      </c>
      <c r="E12" s="22" t="s">
        <v>38</v>
      </c>
      <c r="F12" s="23">
        <v>0.03</v>
      </c>
      <c r="G12" s="24">
        <v>1</v>
      </c>
      <c r="H12" s="25">
        <f>F12 * G12 * 14892.674832</f>
        <v>446.78024496</v>
      </c>
      <c r="I12" s="25">
        <f>F12 * G12 * 24214.966772</f>
        <v>726.44900315999996</v>
      </c>
      <c r="J12" s="25">
        <f>F12 * G12 * 1.114113</f>
        <v>3.3423389999999997E-2</v>
      </c>
      <c r="K12" s="25">
        <f>F12 * G12 * 14177.82644</f>
        <v>425.33479319999998</v>
      </c>
      <c r="L12" s="25">
        <f>F12 * G12 * 5935.969857</f>
        <v>178.07909570999999</v>
      </c>
      <c r="M12" s="25">
        <f>F12 * G12 * 2978.534966</f>
        <v>89.356048979999997</v>
      </c>
      <c r="N12" s="26">
        <f>SUM(H12:M12)</f>
        <v>1866.0326094</v>
      </c>
    </row>
    <row r="13" spans="1:14" s="14" customFormat="1" ht="15">
      <c r="B13" s="15"/>
      <c r="C13" s="16" t="s">
        <v>39</v>
      </c>
      <c r="D13" s="33" t="s">
        <v>40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</row>
    <row r="14" spans="1:14" s="17" customFormat="1" ht="12.75">
      <c r="B14" s="18"/>
      <c r="C14" s="19" t="s">
        <v>41</v>
      </c>
      <c r="D14" s="34" t="s">
        <v>42</v>
      </c>
      <c r="E14" s="34"/>
      <c r="F14" s="34"/>
      <c r="G14" s="34"/>
      <c r="H14" s="34"/>
      <c r="I14" s="34"/>
      <c r="J14" s="34"/>
      <c r="K14" s="34"/>
      <c r="L14" s="34"/>
      <c r="M14" s="34"/>
      <c r="N14" s="34"/>
    </row>
    <row r="15" spans="1:14">
      <c r="B15" s="20">
        <v>4</v>
      </c>
      <c r="C15" s="21" t="s">
        <v>43</v>
      </c>
      <c r="D15" s="22" t="s">
        <v>44</v>
      </c>
      <c r="E15" s="22" t="s">
        <v>45</v>
      </c>
      <c r="F15" s="23">
        <v>2</v>
      </c>
      <c r="G15" s="24">
        <v>1</v>
      </c>
      <c r="H15" s="25">
        <f>F15 * G15 * 22.98468</f>
        <v>45.969360000000002</v>
      </c>
      <c r="I15" s="25">
        <f>F15 * G15 * 54.672</f>
        <v>109.34399999999999</v>
      </c>
      <c r="J15" s="25">
        <f>F15 * G15 * 0</f>
        <v>0</v>
      </c>
      <c r="K15" s="25">
        <f>F15 * G15 * 21.881415</f>
        <v>43.762830000000001</v>
      </c>
      <c r="L15" s="25">
        <f>F15 * G15 * 10.986246</f>
        <v>21.972491999999999</v>
      </c>
      <c r="M15" s="25">
        <f>F15 * G15 * 4.596936</f>
        <v>9.1938720000000007</v>
      </c>
      <c r="N15" s="26">
        <f>SUM(H15:M15)</f>
        <v>230.24255399999998</v>
      </c>
    </row>
    <row r="16" spans="1:14" s="14" customFormat="1" ht="15">
      <c r="B16" s="15"/>
      <c r="C16" s="16" t="s">
        <v>46</v>
      </c>
      <c r="D16" s="33" t="s">
        <v>47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2:14" s="17" customFormat="1" ht="12.75">
      <c r="B17" s="18"/>
      <c r="C17" s="19" t="s">
        <v>48</v>
      </c>
      <c r="D17" s="34" t="s">
        <v>49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2:14" s="17" customFormat="1" ht="12.75">
      <c r="B18" s="18"/>
      <c r="C18" s="19" t="s">
        <v>50</v>
      </c>
      <c r="D18" s="35" t="s">
        <v>51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2:14" ht="25.5">
      <c r="B19" s="20">
        <v>5</v>
      </c>
      <c r="C19" s="21" t="s">
        <v>52</v>
      </c>
      <c r="D19" s="22" t="s">
        <v>53</v>
      </c>
      <c r="E19" s="22" t="s">
        <v>38</v>
      </c>
      <c r="F19" s="23">
        <v>19.2</v>
      </c>
      <c r="G19" s="24">
        <v>1</v>
      </c>
      <c r="H19" s="25">
        <f>F19 * G19 * 950.793</f>
        <v>18255.225599999998</v>
      </c>
      <c r="I19" s="25">
        <f>F19 * G19 * 7.170829</f>
        <v>137.6799168</v>
      </c>
      <c r="J19" s="25">
        <f>F19 * G19 * 0</f>
        <v>0</v>
      </c>
      <c r="K19" s="25">
        <f>F19 * G19 * 905.154935999999</f>
        <v>17378.974771199981</v>
      </c>
      <c r="L19" s="25">
        <f>F19 * G19 * 216.620762</f>
        <v>4159.1186304000003</v>
      </c>
      <c r="M19" s="25">
        <f>F19 * G19 * 190.1586</f>
        <v>3651.0451200000002</v>
      </c>
      <c r="N19" s="26">
        <f>SUM(H19:M19)</f>
        <v>43582.044038399981</v>
      </c>
    </row>
    <row r="20" spans="2:14" ht="25.5">
      <c r="B20" s="20">
        <v>6</v>
      </c>
      <c r="C20" s="21" t="s">
        <v>54</v>
      </c>
      <c r="D20" s="22" t="s">
        <v>55</v>
      </c>
      <c r="E20" s="22" t="s">
        <v>38</v>
      </c>
      <c r="F20" s="23">
        <v>19.2</v>
      </c>
      <c r="G20" s="24">
        <v>1</v>
      </c>
      <c r="H20" s="25">
        <f>F20 * G20 * 400.009997</f>
        <v>7680.1919423999998</v>
      </c>
      <c r="I20" s="25">
        <f>F20 * G20 * 0</f>
        <v>0</v>
      </c>
      <c r="J20" s="25">
        <f>F20 * G20 * 68.046825</f>
        <v>1306.4990399999999</v>
      </c>
      <c r="K20" s="25">
        <f>F20 * G20 * 380.809517</f>
        <v>7311.5427264</v>
      </c>
      <c r="L20" s="25">
        <f>F20 * G20 * 97.99561</f>
        <v>1881.5157119999999</v>
      </c>
      <c r="M20" s="25">
        <f>F20 * G20 * 80.001999</f>
        <v>1536.0383807999999</v>
      </c>
      <c r="N20" s="26">
        <f>SUM(H20:M20)</f>
        <v>19715.7878016</v>
      </c>
    </row>
    <row r="21" spans="2:14" s="17" customFormat="1" ht="12.75">
      <c r="B21" s="18"/>
      <c r="C21" s="19" t="s">
        <v>56</v>
      </c>
      <c r="D21" s="35" t="s">
        <v>57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 ht="25.5">
      <c r="B22" s="20">
        <v>7</v>
      </c>
      <c r="C22" s="21" t="s">
        <v>58</v>
      </c>
      <c r="D22" s="22" t="s">
        <v>59</v>
      </c>
      <c r="E22" s="22" t="s">
        <v>60</v>
      </c>
      <c r="F22" s="23">
        <v>57.6</v>
      </c>
      <c r="G22" s="24">
        <v>1</v>
      </c>
      <c r="H22" s="25">
        <f>F22 * G22 * 223.97976</f>
        <v>12901.234176</v>
      </c>
      <c r="I22" s="25">
        <f>F22 * G22 * 0</f>
        <v>0</v>
      </c>
      <c r="J22" s="25">
        <f>F22 * G22 * 0</f>
        <v>0</v>
      </c>
      <c r="K22" s="25">
        <f>F22 * G22 * 213.228732</f>
        <v>12281.9749632</v>
      </c>
      <c r="L22" s="25">
        <f>F22 * G22 * 50.8514689999999</f>
        <v>2929.0446143999943</v>
      </c>
      <c r="M22" s="25">
        <f>F22 * G22 * 44.795952</f>
        <v>2580.2468352000001</v>
      </c>
      <c r="N22" s="26">
        <f>SUM(H22:M22)</f>
        <v>30692.500588799994</v>
      </c>
    </row>
    <row r="23" spans="2:14" s="27" customFormat="1" ht="20.100000000000001" customHeight="1">
      <c r="B23" s="36" t="s">
        <v>61</v>
      </c>
      <c r="C23" s="36"/>
      <c r="D23" s="36"/>
      <c r="E23" s="36"/>
      <c r="F23" s="36"/>
      <c r="G23" s="36"/>
      <c r="H23" s="28">
        <f t="shared" ref="H23:N23" si="0">SUM(H4:H22)</f>
        <v>39892.140219360001</v>
      </c>
      <c r="I23" s="28">
        <f t="shared" si="0"/>
        <v>2182.37546561</v>
      </c>
      <c r="J23" s="28">
        <f t="shared" si="0"/>
        <v>1306.53246339</v>
      </c>
      <c r="K23" s="28">
        <f t="shared" si="0"/>
        <v>37977.31751299998</v>
      </c>
      <c r="L23" s="28">
        <f t="shared" si="0"/>
        <v>9425.0317510699952</v>
      </c>
      <c r="M23" s="28">
        <f t="shared" si="0"/>
        <v>7978.4280361800011</v>
      </c>
      <c r="N23" s="29">
        <f t="shared" si="0"/>
        <v>98761.825448609976</v>
      </c>
    </row>
  </sheetData>
  <mergeCells count="16">
    <mergeCell ref="B23:G23"/>
    <mergeCell ref="D14:N14"/>
    <mergeCell ref="D16:N16"/>
    <mergeCell ref="D17:N17"/>
    <mergeCell ref="D18:N18"/>
    <mergeCell ref="D21:N21"/>
    <mergeCell ref="D7:N7"/>
    <mergeCell ref="D8:N8"/>
    <mergeCell ref="D10:N10"/>
    <mergeCell ref="D11:N11"/>
    <mergeCell ref="D13:N13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fitToHeight="0" orientation="landscape" horizontalDpi="4294967295" verticalDpi="4294967295"/>
  <headerFooter>
    <oddHeader>&amp;C&amp;KCCCCCC&amp;"Arial"Агеева 1а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Агеева 1а</dc:title>
  <dc:creator/>
  <cp:lastModifiedBy/>
  <cp:lastPrinted>2022-03-21T12:12:02Z</cp:lastPrinted>
  <dcterms:created xsi:type="dcterms:W3CDTF">2022-03-21T12:12:02Z</dcterms:created>
  <dcterms:modified xsi:type="dcterms:W3CDTF">2022-03-21T12:12:37Z</dcterms:modified>
</cp:coreProperties>
</file>